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5" windowWidth="16455" windowHeight="8445"/>
  </bookViews>
  <sheets>
    <sheet name="Notes" sheetId="1" r:id="rId1"/>
    <sheet name="Barème" sheetId="2" r:id="rId2"/>
  </sheets>
  <definedNames>
    <definedName name="F_COEFF">Barème!$C$11</definedName>
    <definedName name="F_PARTICIPATION">Barème!$C$12</definedName>
    <definedName name="F_QUALITE">Barème!$C$13</definedName>
    <definedName name="F_REPARTITION">Barème!$B$15:$C$20</definedName>
    <definedName name="G_COEFF">Barème!$F$11</definedName>
    <definedName name="G_PARTICIPATION">Barème!$F$12</definedName>
    <definedName name="G_QUALITE">Barème!$F$13</definedName>
    <definedName name="G_REPARTITION">Barème!$E$15:$F$20</definedName>
    <definedName name="NOTE_BONUS">Barème!$C$6</definedName>
    <definedName name="NOTE_BRUTE">Barème!$C$4</definedName>
    <definedName name="NOTE_COEFF">Barème!$C$3</definedName>
    <definedName name="NOTE_GLOBALE">Barème!$C$7</definedName>
    <definedName name="W_COEFF">Barème!$I$11</definedName>
    <definedName name="W_PARTICIPATION">Barème!$I$12</definedName>
    <definedName name="W_QUALITE">Barème!$I$13</definedName>
    <definedName name="W_REPARTITION">Barème!$H$15:$I$20</definedName>
  </definedNames>
  <calcPr calcId="124519"/>
</workbook>
</file>

<file path=xl/calcChain.xml><?xml version="1.0" encoding="utf-8"?>
<calcChain xmlns="http://schemas.openxmlformats.org/spreadsheetml/2006/main">
  <c r="E72" i="1"/>
  <c r="D72" s="1"/>
  <c r="E67"/>
  <c r="D67" s="1"/>
  <c r="E62"/>
  <c r="D62" s="1"/>
  <c r="E57"/>
  <c r="D57" s="1"/>
  <c r="E52"/>
  <c r="E47"/>
  <c r="D47" s="1"/>
  <c r="D52"/>
  <c r="E42"/>
  <c r="D42" s="1"/>
  <c r="E37"/>
  <c r="D37" s="1"/>
  <c r="E32"/>
  <c r="D32" s="1"/>
  <c r="E27"/>
  <c r="D27" s="1"/>
  <c r="E22"/>
  <c r="D22" s="1"/>
  <c r="E17"/>
  <c r="D17" s="1"/>
  <c r="E12"/>
  <c r="D12" s="1"/>
  <c r="E7"/>
  <c r="D7" s="1"/>
  <c r="E44"/>
  <c r="F64"/>
  <c r="F44"/>
  <c r="F39"/>
  <c r="F34"/>
  <c r="F24"/>
  <c r="F19"/>
  <c r="E19" s="1"/>
  <c r="D19" s="1"/>
  <c r="F14"/>
  <c r="E14" s="1"/>
  <c r="D14" s="1"/>
  <c r="F9"/>
  <c r="E74"/>
  <c r="D74" s="1"/>
  <c r="E73"/>
  <c r="D73" s="1"/>
  <c r="E69"/>
  <c r="D69"/>
  <c r="E68"/>
  <c r="D68"/>
  <c r="E64"/>
  <c r="D64" s="1"/>
  <c r="E63"/>
  <c r="D63" s="1"/>
  <c r="E59"/>
  <c r="D59" s="1"/>
  <c r="E58"/>
  <c r="D58"/>
  <c r="E54"/>
  <c r="D54" s="1"/>
  <c r="E53"/>
  <c r="D53"/>
  <c r="E49"/>
  <c r="D49" s="1"/>
  <c r="E48"/>
  <c r="D48" s="1"/>
  <c r="E43"/>
  <c r="D43"/>
  <c r="E39"/>
  <c r="D39" s="1"/>
  <c r="E38"/>
  <c r="D38" s="1"/>
  <c r="I21" i="2"/>
  <c r="F21"/>
  <c r="C21"/>
  <c r="E34" i="1"/>
  <c r="D34" s="1"/>
  <c r="E33"/>
  <c r="D33" s="1"/>
  <c r="E29"/>
  <c r="D29" s="1"/>
  <c r="E28"/>
  <c r="D28" s="1"/>
  <c r="E24"/>
  <c r="D24" s="1"/>
  <c r="E23"/>
  <c r="D23" s="1"/>
  <c r="E18"/>
  <c r="D18" s="1"/>
  <c r="E13"/>
  <c r="D13" s="1"/>
  <c r="C3" i="2"/>
  <c r="C4"/>
  <c r="C6" s="1"/>
  <c r="E9" i="1"/>
  <c r="D9" s="1"/>
  <c r="E8"/>
  <c r="D8" s="1"/>
  <c r="D44" l="1"/>
  <c r="D45" s="1"/>
  <c r="D75"/>
  <c r="D70"/>
  <c r="D65"/>
  <c r="D60"/>
  <c r="D55"/>
  <c r="D50"/>
  <c r="D40"/>
  <c r="D25"/>
  <c r="D20"/>
  <c r="D30"/>
  <c r="D35"/>
  <c r="D10"/>
  <c r="C7" i="2"/>
  <c r="D15" i="1"/>
</calcChain>
</file>

<file path=xl/comments1.xml><?xml version="1.0" encoding="utf-8"?>
<comments xmlns="http://schemas.openxmlformats.org/spreadsheetml/2006/main">
  <authors>
    <author>Nicolas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>Nb participation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Qualité générale</t>
        </r>
      </text>
    </comment>
  </commentList>
</comments>
</file>

<file path=xl/sharedStrings.xml><?xml version="1.0" encoding="utf-8"?>
<sst xmlns="http://schemas.openxmlformats.org/spreadsheetml/2006/main" count="104" uniqueCount="37">
  <si>
    <t>Forum</t>
  </si>
  <si>
    <t>Participation</t>
  </si>
  <si>
    <t>Qualité</t>
  </si>
  <si>
    <t>Nb Participation</t>
  </si>
  <si>
    <t>Note maxi.</t>
  </si>
  <si>
    <t>Coefficient</t>
  </si>
  <si>
    <t>Etudiant</t>
  </si>
  <si>
    <t>Glossaire</t>
  </si>
  <si>
    <t>Wiki</t>
  </si>
  <si>
    <t>Note</t>
  </si>
  <si>
    <t>Total</t>
  </si>
  <si>
    <t>NoteMax</t>
  </si>
  <si>
    <t>Note globale brute</t>
  </si>
  <si>
    <t>Total coefficients</t>
  </si>
  <si>
    <t>Simulation "test"</t>
  </si>
  <si>
    <t>Activité</t>
  </si>
  <si>
    <t>Participations</t>
  </si>
  <si>
    <t>TraAM Économie-Gestion 2013/2014 - Académie de La Réunion</t>
  </si>
  <si>
    <t>:: Règles de calcul ::</t>
  </si>
  <si>
    <t>% couverture</t>
  </si>
  <si>
    <t>Points de couverture</t>
  </si>
  <si>
    <t>Note globale sur</t>
  </si>
  <si>
    <t>Mathieu</t>
  </si>
  <si>
    <t>Yohan</t>
  </si>
  <si>
    <t>Mathias</t>
  </si>
  <si>
    <t>Thomas</t>
  </si>
  <si>
    <t>Mickael</t>
  </si>
  <si>
    <t>Sebastien</t>
  </si>
  <si>
    <t>Sulyvan</t>
  </si>
  <si>
    <t>Remi</t>
  </si>
  <si>
    <t>Arjun</t>
  </si>
  <si>
    <t>Laurent</t>
  </si>
  <si>
    <t>Florian</t>
  </si>
  <si>
    <t>Evaluation des pratiques collaboratives.</t>
  </si>
  <si>
    <t>:: BTS SIO1 - SISR1 - Semestre 2 ::</t>
  </si>
  <si>
    <t>Anthony</t>
  </si>
  <si>
    <t>Grille d’évaluation des pratiques collaboratives v2.0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</si>
</sst>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17365D"/>
      <name val="Cambria"/>
      <family val="1"/>
    </font>
    <font>
      <b/>
      <i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17365D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5" borderId="3" xfId="0" applyFont="1" applyFill="1" applyBorder="1"/>
    <xf numFmtId="0" fontId="7" fillId="6" borderId="3" xfId="0" applyFont="1" applyFill="1" applyBorder="1"/>
    <xf numFmtId="0" fontId="7" fillId="7" borderId="3" xfId="0" applyFont="1" applyFill="1" applyBorder="1"/>
    <xf numFmtId="0" fontId="6" fillId="5" borderId="9" xfId="0" applyFont="1" applyFill="1" applyBorder="1"/>
    <xf numFmtId="0" fontId="7" fillId="5" borderId="11" xfId="0" applyFont="1" applyFill="1" applyBorder="1"/>
    <xf numFmtId="0" fontId="6" fillId="6" borderId="9" xfId="0" applyFont="1" applyFill="1" applyBorder="1"/>
    <xf numFmtId="0" fontId="7" fillId="6" borderId="11" xfId="0" applyFont="1" applyFill="1" applyBorder="1"/>
    <xf numFmtId="0" fontId="6" fillId="7" borderId="9" xfId="0" applyFont="1" applyFill="1" applyBorder="1"/>
    <xf numFmtId="0" fontId="7" fillId="7" borderId="11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0" fontId="7" fillId="7" borderId="12" xfId="0" applyFont="1" applyFill="1" applyBorder="1"/>
    <xf numFmtId="0" fontId="7" fillId="7" borderId="13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8" borderId="4" xfId="0" applyFont="1" applyFill="1" applyBorder="1"/>
    <xf numFmtId="0" fontId="7" fillId="8" borderId="5" xfId="0" applyFont="1" applyFill="1" applyBorder="1"/>
    <xf numFmtId="0" fontId="7" fillId="8" borderId="6" xfId="0" applyFont="1" applyFill="1" applyBorder="1"/>
    <xf numFmtId="0" fontId="6" fillId="5" borderId="4" xfId="0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0" fontId="6" fillId="7" borderId="4" xfId="0" applyFont="1" applyFill="1" applyBorder="1" applyProtection="1">
      <protection locked="0"/>
    </xf>
    <xf numFmtId="0" fontId="7" fillId="5" borderId="12" xfId="0" applyFont="1" applyFill="1" applyBorder="1" applyProtection="1">
      <protection locked="0"/>
    </xf>
    <xf numFmtId="0" fontId="7" fillId="5" borderId="13" xfId="0" applyFont="1" applyFill="1" applyBorder="1" applyProtection="1">
      <protection locked="0"/>
    </xf>
    <xf numFmtId="0" fontId="7" fillId="5" borderId="14" xfId="0" applyFont="1" applyFill="1" applyBorder="1" applyProtection="1">
      <protection locked="0"/>
    </xf>
    <xf numFmtId="0" fontId="7" fillId="5" borderId="15" xfId="0" applyFont="1" applyFill="1" applyBorder="1" applyProtection="1">
      <protection locked="0"/>
    </xf>
    <xf numFmtId="0" fontId="7" fillId="6" borderId="12" xfId="0" applyFont="1" applyFill="1" applyBorder="1" applyProtection="1">
      <protection locked="0"/>
    </xf>
    <xf numFmtId="0" fontId="7" fillId="6" borderId="13" xfId="0" applyFont="1" applyFill="1" applyBorder="1" applyProtection="1">
      <protection locked="0"/>
    </xf>
    <xf numFmtId="0" fontId="7" fillId="6" borderId="14" xfId="0" applyFont="1" applyFill="1" applyBorder="1" applyProtection="1">
      <protection locked="0"/>
    </xf>
    <xf numFmtId="0" fontId="7" fillId="6" borderId="15" xfId="0" applyFont="1" applyFill="1" applyBorder="1" applyProtection="1">
      <protection locked="0"/>
    </xf>
    <xf numFmtId="0" fontId="7" fillId="7" borderId="12" xfId="0" applyFont="1" applyFill="1" applyBorder="1" applyProtection="1">
      <protection locked="0"/>
    </xf>
    <xf numFmtId="0" fontId="7" fillId="7" borderId="13" xfId="0" applyFont="1" applyFill="1" applyBorder="1" applyProtection="1">
      <protection locked="0"/>
    </xf>
    <xf numFmtId="0" fontId="7" fillId="7" borderId="14" xfId="0" applyFont="1" applyFill="1" applyBorder="1" applyProtection="1">
      <protection locked="0"/>
    </xf>
    <xf numFmtId="0" fontId="7" fillId="7" borderId="15" xfId="0" applyFont="1" applyFill="1" applyBorder="1" applyProtection="1">
      <protection locked="0"/>
    </xf>
    <xf numFmtId="9" fontId="6" fillId="8" borderId="4" xfId="0" applyNumberFormat="1" applyFont="1" applyFill="1" applyBorder="1" applyProtection="1">
      <protection locked="0"/>
    </xf>
    <xf numFmtId="0" fontId="6" fillId="8" borderId="3" xfId="0" applyFont="1" applyFill="1" applyBorder="1"/>
    <xf numFmtId="9" fontId="6" fillId="5" borderId="4" xfId="0" applyNumberFormat="1" applyFont="1" applyFill="1" applyBorder="1" applyProtection="1">
      <protection locked="0"/>
    </xf>
    <xf numFmtId="9" fontId="6" fillId="6" borderId="4" xfId="0" applyNumberFormat="1" applyFont="1" applyFill="1" applyBorder="1" applyProtection="1">
      <protection locked="0"/>
    </xf>
    <xf numFmtId="9" fontId="6" fillId="7" borderId="4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/>
    <xf numFmtId="0" fontId="10" fillId="0" borderId="0" xfId="0" applyNumberFormat="1" applyFont="1" applyAlignment="1">
      <alignment horizontal="center"/>
    </xf>
    <xf numFmtId="0" fontId="0" fillId="10" borderId="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0" borderId="7" xfId="0" applyNumberFormat="1" applyBorder="1" applyAlignment="1">
      <alignment horizontal="center"/>
    </xf>
    <xf numFmtId="0" fontId="1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238126</xdr:colOff>
      <xdr:row>11</xdr:row>
      <xdr:rowOff>66676</xdr:rowOff>
    </xdr:from>
    <xdr:to>
      <xdr:col>11</xdr:col>
      <xdr:colOff>276226</xdr:colOff>
      <xdr:row>16</xdr:row>
      <xdr:rowOff>228601</xdr:rowOff>
    </xdr:to>
    <xdr:sp macro="" textlink="">
      <xdr:nvSpPr>
        <xdr:cNvPr id="3" name="Bulle ronde 2"/>
        <xdr:cNvSpPr/>
      </xdr:nvSpPr>
      <xdr:spPr>
        <a:xfrm>
          <a:off x="9096376" y="2600326"/>
          <a:ext cx="1562100" cy="1352550"/>
        </a:xfrm>
        <a:prstGeom prst="wedgeEllipseCallout">
          <a:avLst>
            <a:gd name="adj1" fmla="val -63708"/>
            <a:gd name="adj2" fmla="val 429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Les</a:t>
          </a:r>
          <a:r>
            <a:rPr lang="fr-FR" sz="1100" baseline="0"/>
            <a:t> notes sont </a:t>
          </a:r>
          <a:r>
            <a:rPr lang="fr-FR" sz="1100" b="1" baseline="0"/>
            <a:t>plafonnées</a:t>
          </a:r>
          <a:r>
            <a:rPr lang="fr-FR" sz="1100" baseline="0"/>
            <a:t> : entre 8 et 11 participations, la note maxi. sera 17/20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T75"/>
  <sheetViews>
    <sheetView showGridLines="0" tabSelected="1" zoomScale="85" zoomScaleNormal="85" workbookViewId="0">
      <selection activeCell="D72" sqref="D72"/>
    </sheetView>
  </sheetViews>
  <sheetFormatPr baseColWidth="10" defaultRowHeight="15"/>
  <cols>
    <col min="1" max="1" width="2.85546875" customWidth="1"/>
    <col min="2" max="2" width="27.5703125" customWidth="1"/>
    <col min="4" max="4" width="8.28515625" style="7" customWidth="1"/>
    <col min="5" max="5" width="8.7109375" style="7" customWidth="1"/>
    <col min="6" max="6" width="8.28515625" customWidth="1"/>
    <col min="7" max="7" width="8.140625" customWidth="1"/>
    <col min="8" max="8" width="7.85546875" customWidth="1"/>
    <col min="9" max="10" width="9.140625" customWidth="1"/>
    <col min="11" max="11" width="9.42578125" customWidth="1"/>
  </cols>
  <sheetData>
    <row r="1" spans="2:20" ht="18">
      <c r="B1" s="69" t="s">
        <v>17</v>
      </c>
    </row>
    <row r="3" spans="2:20" ht="21">
      <c r="B3" s="73" t="s">
        <v>33</v>
      </c>
      <c r="C3" s="73"/>
      <c r="D3" s="73"/>
      <c r="E3" s="73"/>
      <c r="F3" s="73"/>
      <c r="G3" s="73"/>
      <c r="H3" s="73"/>
      <c r="I3" s="73"/>
      <c r="J3" s="73"/>
      <c r="K3" s="73"/>
    </row>
    <row r="4" spans="2:20" ht="18.75">
      <c r="B4" s="74" t="s">
        <v>34</v>
      </c>
      <c r="C4" s="74"/>
      <c r="D4" s="74"/>
      <c r="E4" s="74"/>
      <c r="F4" s="74"/>
      <c r="G4" s="74"/>
      <c r="H4" s="74"/>
      <c r="I4" s="74"/>
      <c r="J4" s="74"/>
      <c r="K4" s="74"/>
    </row>
    <row r="5" spans="2:20" ht="15.75" thickBot="1"/>
    <row r="6" spans="2:20" ht="15.75" thickBot="1">
      <c r="B6" s="11" t="s">
        <v>6</v>
      </c>
      <c r="C6" s="12" t="s">
        <v>15</v>
      </c>
      <c r="D6" s="13" t="s">
        <v>9</v>
      </c>
      <c r="E6" s="13" t="s">
        <v>11</v>
      </c>
      <c r="F6" s="75" t="s">
        <v>16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6"/>
    </row>
    <row r="7" spans="2:20">
      <c r="B7" s="70" t="s">
        <v>35</v>
      </c>
      <c r="C7" s="2" t="s">
        <v>0</v>
      </c>
      <c r="D7" s="5">
        <f>IF(COUNTA(F7:T7) &lt;&gt; 0,F_PARTICIPATION*E7+AVERAGE(F7:T7)*F_QUALITE*E7/10, "")</f>
        <v>18.984000000000002</v>
      </c>
      <c r="E7" s="5">
        <f>IF(COUNTA(F7:T7) &lt;&gt; 0,VLOOKUP(COUNTA(F7:T7),F_REPARTITION,2,TRUE), "")</f>
        <v>20</v>
      </c>
      <c r="F7" s="60">
        <v>8.73</v>
      </c>
      <c r="G7" s="60">
        <v>8.73</v>
      </c>
      <c r="H7" s="60">
        <v>8.73</v>
      </c>
      <c r="I7" s="60">
        <v>8.73</v>
      </c>
      <c r="J7" s="60">
        <v>8.73</v>
      </c>
      <c r="K7" s="60">
        <v>8.73</v>
      </c>
      <c r="L7" s="60">
        <v>8.73</v>
      </c>
      <c r="M7" s="60">
        <v>8.73</v>
      </c>
      <c r="N7" s="60">
        <v>8.73</v>
      </c>
      <c r="O7" s="60">
        <v>8.73</v>
      </c>
      <c r="P7" s="60">
        <v>8.73</v>
      </c>
      <c r="Q7" s="60">
        <v>8.73</v>
      </c>
      <c r="R7" s="60"/>
      <c r="S7" s="60"/>
      <c r="T7" s="63"/>
    </row>
    <row r="8" spans="2:20">
      <c r="B8" s="71"/>
      <c r="C8" s="3" t="s">
        <v>7</v>
      </c>
      <c r="D8" s="6" t="str">
        <f>IF(COUNTA(F8:K8) &lt;&gt; 0,G_PARTICIPATION*E8+AVERAGE(F8:K8)*G_QUALITE*E8/10, "")</f>
        <v/>
      </c>
      <c r="E8" s="6" t="str">
        <f>IF(COUNTA(F8:K8) &lt;&gt; 0,VLOOKUP(COUNTA(F8:K8),G_REPARTITION,2), "")</f>
        <v/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4"/>
    </row>
    <row r="9" spans="2:20">
      <c r="B9" s="71"/>
      <c r="C9" s="3" t="s">
        <v>8</v>
      </c>
      <c r="D9" s="6">
        <f>IF(COUNTA(F9:K9) &lt;&gt; 0,W_PARTICIPATION*E9+G9*W_QUALITE*E9/10, "")</f>
        <v>10.324999999999999</v>
      </c>
      <c r="E9" s="6">
        <f>IF(COUNTA(F9:K9) &lt;&gt; 0,VLOOKUP(F9,W_REPARTITION,2,TRUE), "")</f>
        <v>14</v>
      </c>
      <c r="F9" s="62">
        <f>9+5</f>
        <v>14</v>
      </c>
      <c r="G9" s="61">
        <v>6.5</v>
      </c>
      <c r="H9" s="57"/>
      <c r="I9" s="57"/>
      <c r="J9" s="57"/>
      <c r="K9" s="57"/>
      <c r="L9" s="3"/>
      <c r="M9" s="3"/>
      <c r="N9" s="3"/>
      <c r="O9" s="3"/>
      <c r="P9" s="3"/>
      <c r="Q9" s="3"/>
      <c r="R9" s="3"/>
      <c r="S9" s="3"/>
      <c r="T9" s="65"/>
    </row>
    <row r="10" spans="2:20" ht="15.75" thickBot="1">
      <c r="B10" s="72"/>
      <c r="C10" s="9" t="s">
        <v>10</v>
      </c>
      <c r="D10" s="10">
        <f>ROUND(20*(IF(ISNUMBER(D7),D7*F_COEFF+F_COEFF/NOTE_COEFF*NOTE_BONUS,0)+IF(ISNUMBER(D8),D8*G_COEFF+G_COEFF/NOTE_COEFF*NOTE_BONUS,0)+IF(ISNUMBER(D9),D9*W_COEFF+W_COEFF/NOTE_COEFF*NOTE_BONUS,0))/((IF(ISNUMBER(D7),F_COEFF,0)+IF(ISNUMBER(D8),G_COEFF,0)+IF(ISNUMBER(D9),W_COEFF,0))*20+NOTE_BONUS),1)</f>
        <v>13.2</v>
      </c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</row>
    <row r="11" spans="2:20" ht="15.75" thickBot="1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>
      <c r="B12" s="70" t="s">
        <v>30</v>
      </c>
      <c r="C12" s="2" t="s">
        <v>0</v>
      </c>
      <c r="D12" s="5">
        <f>IF(COUNTA(F12:T12) &lt;&gt; 0,F_PARTICIPATION*E12+AVERAGE(F12:T12)*F_QUALITE*E12/10, "")</f>
        <v>18.941538461538464</v>
      </c>
      <c r="E12" s="5">
        <f>IF(COUNTA(F12:T12) &lt;&gt; 0,VLOOKUP(COUNTA(F12:T12),F_REPARTITION,2,TRUE), "")</f>
        <v>20</v>
      </c>
      <c r="F12" s="66">
        <v>7</v>
      </c>
      <c r="G12" s="66">
        <v>7</v>
      </c>
      <c r="H12" s="66">
        <v>7</v>
      </c>
      <c r="I12" s="66">
        <v>9</v>
      </c>
      <c r="J12" s="66">
        <v>9.1999999999999993</v>
      </c>
      <c r="K12" s="66">
        <v>9.1999999999999993</v>
      </c>
      <c r="L12" s="66">
        <v>9.1999999999999993</v>
      </c>
      <c r="M12" s="66">
        <v>9.1999999999999993</v>
      </c>
      <c r="N12" s="66">
        <v>9.1999999999999993</v>
      </c>
      <c r="O12" s="66">
        <v>9.1999999999999993</v>
      </c>
      <c r="P12" s="66">
        <v>9.1999999999999993</v>
      </c>
      <c r="Q12" s="66">
        <v>9.1999999999999993</v>
      </c>
      <c r="R12" s="66">
        <v>9.1999999999999993</v>
      </c>
      <c r="S12" s="66"/>
      <c r="T12" s="67"/>
    </row>
    <row r="13" spans="2:20">
      <c r="B13" s="71"/>
      <c r="C13" s="3" t="s">
        <v>7</v>
      </c>
      <c r="D13" s="6" t="str">
        <f>IF(COUNTA(F13:K13) &lt;&gt; 0,G_PARTICIPATION*E13+AVERAGE(F13:K13)*G_QUALITE*E13/10, "")</f>
        <v/>
      </c>
      <c r="E13" s="6" t="str">
        <f>IF(COUNTA(F13:K13) &lt;&gt; 0,VLOOKUP(COUNTA(F13:K13),G_REPARTITION,2), "")</f>
        <v/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4"/>
    </row>
    <row r="14" spans="2:20">
      <c r="B14" s="71"/>
      <c r="C14" s="3" t="s">
        <v>8</v>
      </c>
      <c r="D14" s="6">
        <f>IF(COUNTA(F14:K14) &lt;&gt; 0,W_PARTICIPATION*E14+G14*W_QUALITE*E14/10, "")</f>
        <v>13.6</v>
      </c>
      <c r="E14" s="6">
        <f>IF(COUNTA(F14:K14) &lt;&gt; 0,VLOOKUP(F14,W_REPARTITION,2,TRUE), "")</f>
        <v>16</v>
      </c>
      <c r="F14" s="62">
        <f>16+2</f>
        <v>18</v>
      </c>
      <c r="G14" s="61">
        <v>8</v>
      </c>
      <c r="H14" s="57"/>
      <c r="I14" s="57"/>
      <c r="J14" s="57"/>
      <c r="K14" s="57"/>
      <c r="L14" s="3"/>
      <c r="M14" s="3"/>
      <c r="N14" s="3"/>
      <c r="O14" s="3"/>
      <c r="P14" s="3"/>
      <c r="Q14" s="3"/>
      <c r="R14" s="3"/>
      <c r="S14" s="3"/>
      <c r="T14" s="65"/>
    </row>
    <row r="15" spans="2:20" ht="15.75" thickBot="1">
      <c r="B15" s="72"/>
      <c r="C15" s="9" t="s">
        <v>10</v>
      </c>
      <c r="D15" s="10">
        <f>ROUND(20*(IF(ISNUMBER(D12),D12*F_COEFF+F_COEFF/NOTE_COEFF*NOTE_BONUS,0)+IF(ISNUMBER(D13),D13*G_COEFF+G_COEFF/NOTE_COEFF*NOTE_BONUS,0)+IF(ISNUMBER(D14),D14*W_COEFF+W_COEFF/NOTE_COEFF*NOTE_BONUS,0))/((IF(ISNUMBER(D12),F_COEFF,0)+IF(ISNUMBER(D13),G_COEFF,0)+IF(ISNUMBER(D14),W_COEFF,0))*20+NOTE_BONUS),1)</f>
        <v>15.1</v>
      </c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2:20" ht="15.75" thickBot="1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>
      <c r="B17" s="70" t="s">
        <v>31</v>
      </c>
      <c r="C17" s="2" t="s">
        <v>0</v>
      </c>
      <c r="D17" s="5">
        <f>IF(COUNTA(F17:T17) &lt;&gt; 0,F_PARTICIPATION*E17+AVERAGE(F17:T17)*F_QUALITE*E17/10, "")</f>
        <v>14.55</v>
      </c>
      <c r="E17" s="5">
        <f>IF(COUNTA(F17:T17) &lt;&gt; 0,VLOOKUP(COUNTA(F17:T17),F_REPARTITION,2,TRUE), "")</f>
        <v>15</v>
      </c>
      <c r="F17" s="60">
        <v>9.25</v>
      </c>
      <c r="G17" s="60">
        <v>9.25</v>
      </c>
      <c r="H17" s="60">
        <v>9.25</v>
      </c>
      <c r="I17" s="60">
        <v>9.25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</row>
    <row r="18" spans="2:20">
      <c r="B18" s="71"/>
      <c r="C18" s="3" t="s">
        <v>7</v>
      </c>
      <c r="D18" s="6">
        <f>IF(COUNTA(F18:K18) &lt;&gt; 0,G_PARTICIPATION*E18+AVERAGE(F18:K18)*G_QUALITE*E18/10, "")</f>
        <v>14.625</v>
      </c>
      <c r="E18" s="6">
        <f>IF(COUNTA(F18:K18) &lt;&gt; 0,VLOOKUP(COUNTA(F18:K18),G_REPARTITION,2), "")</f>
        <v>15</v>
      </c>
      <c r="F18" s="61">
        <v>9.5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4"/>
    </row>
    <row r="19" spans="2:20">
      <c r="B19" s="71"/>
      <c r="C19" s="3" t="s">
        <v>8</v>
      </c>
      <c r="D19" s="6">
        <f>IF(COUNTA(F19:K19) &lt;&gt; 0,W_PARTICIPATION*E19+G19*W_QUALITE*E19/10, "")</f>
        <v>8.8000000000000007</v>
      </c>
      <c r="E19" s="6">
        <f>IF(COUNTA(F19:K19) &lt;&gt; 0,VLOOKUP(F19,W_REPARTITION,2,TRUE), "")</f>
        <v>16</v>
      </c>
      <c r="F19" s="62">
        <f>13+3</f>
        <v>16</v>
      </c>
      <c r="G19" s="61">
        <v>4</v>
      </c>
      <c r="H19" s="57"/>
      <c r="I19" s="57"/>
      <c r="J19" s="57"/>
      <c r="K19" s="57"/>
      <c r="L19" s="3"/>
      <c r="M19" s="3"/>
      <c r="N19" s="3"/>
      <c r="O19" s="3"/>
      <c r="P19" s="3"/>
      <c r="Q19" s="3"/>
      <c r="R19" s="3"/>
      <c r="S19" s="3"/>
      <c r="T19" s="65"/>
    </row>
    <row r="20" spans="2:20" ht="15.75" thickBot="1">
      <c r="B20" s="72"/>
      <c r="C20" s="9" t="s">
        <v>10</v>
      </c>
      <c r="D20" s="10">
        <f>ROUND(20*(IF(ISNUMBER(D17),D17*F_COEFF+F_COEFF/NOTE_COEFF*NOTE_BONUS,0)+IF(ISNUMBER(D18),D18*G_COEFF+G_COEFF/NOTE_COEFF*NOTE_BONUS,0)+IF(ISNUMBER(D19),D19*W_COEFF+W_COEFF/NOTE_COEFF*NOTE_BONUS,0))/((IF(ISNUMBER(D17),F_COEFF,0)+IF(ISNUMBER(D18),G_COEFF,0)+IF(ISNUMBER(D19),W_COEFF,0))*20+NOTE_BONUS),1)</f>
        <v>12.6</v>
      </c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"/>
    </row>
    <row r="21" spans="2:20" ht="15.75" thickBot="1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>
      <c r="B22" s="70" t="s">
        <v>24</v>
      </c>
      <c r="C22" s="2" t="s">
        <v>0</v>
      </c>
      <c r="D22" s="5">
        <f>IF(COUNTA(F22:T22) &lt;&gt; 0,F_PARTICIPATION*E22+AVERAGE(F22:T22)*F_QUALITE*E22/10, "")</f>
        <v>15.830399999999999</v>
      </c>
      <c r="E22" s="5">
        <f>IF(COUNTA(F22:T22) &lt;&gt; 0,VLOOKUP(COUNTA(F22:T22),F_REPARTITION,2,TRUE), "")</f>
        <v>17</v>
      </c>
      <c r="F22" s="66">
        <v>7</v>
      </c>
      <c r="G22" s="60">
        <v>8.6</v>
      </c>
      <c r="H22" s="60">
        <v>8.6</v>
      </c>
      <c r="I22" s="60">
        <v>8.6</v>
      </c>
      <c r="J22" s="60">
        <v>8.6</v>
      </c>
      <c r="K22" s="66"/>
      <c r="L22" s="66"/>
      <c r="M22" s="66"/>
      <c r="N22" s="66"/>
      <c r="O22" s="66"/>
      <c r="P22" s="66"/>
      <c r="Q22" s="66"/>
      <c r="R22" s="66"/>
      <c r="S22" s="66"/>
      <c r="T22" s="67"/>
    </row>
    <row r="23" spans="2:20">
      <c r="B23" s="71"/>
      <c r="C23" s="3" t="s">
        <v>7</v>
      </c>
      <c r="D23" s="6">
        <f>IF(COUNTA(F23:K23) &lt;&gt; 0,G_PARTICIPATION*E23+AVERAGE(F23:K23)*G_QUALITE*E23/10, "")</f>
        <v>15</v>
      </c>
      <c r="E23" s="6">
        <f>IF(COUNTA(F23:K23) &lt;&gt; 0,VLOOKUP(COUNTA(F23:K23),G_REPARTITION,2), "")</f>
        <v>15</v>
      </c>
      <c r="F23" s="61">
        <v>10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4"/>
    </row>
    <row r="24" spans="2:20">
      <c r="B24" s="71"/>
      <c r="C24" s="3" t="s">
        <v>8</v>
      </c>
      <c r="D24" s="6">
        <f>IF(COUNTA(F24:K24) &lt;&gt; 0,W_PARTICIPATION*E24+G24*W_QUALITE*E24/10, "")</f>
        <v>11.9</v>
      </c>
      <c r="E24" s="6">
        <f>IF(COUNTA(F24:K24) &lt;&gt; 0,VLOOKUP(F24,W_REPARTITION,2,TRUE), "")</f>
        <v>14</v>
      </c>
      <c r="F24" s="62">
        <f>13+1</f>
        <v>14</v>
      </c>
      <c r="G24" s="61">
        <v>8</v>
      </c>
      <c r="H24" s="57"/>
      <c r="I24" s="57"/>
      <c r="J24" s="57"/>
      <c r="K24" s="57"/>
      <c r="L24" s="3"/>
      <c r="M24" s="3"/>
      <c r="N24" s="3"/>
      <c r="O24" s="3"/>
      <c r="P24" s="3"/>
      <c r="Q24" s="3"/>
      <c r="R24" s="3"/>
      <c r="S24" s="3"/>
      <c r="T24" s="65"/>
    </row>
    <row r="25" spans="2:20" ht="15.75" thickBot="1">
      <c r="B25" s="72"/>
      <c r="C25" s="9" t="s">
        <v>10</v>
      </c>
      <c r="D25" s="10">
        <f>ROUND(20*(IF(ISNUMBER(D22),D22*F_COEFF+F_COEFF/NOTE_COEFF*NOTE_BONUS,0)+IF(ISNUMBER(D23),D23*G_COEFF+G_COEFF/NOTE_COEFF*NOTE_BONUS,0)+IF(ISNUMBER(D24),D24*W_COEFF+W_COEFF/NOTE_COEFF*NOTE_BONUS,0))/((IF(ISNUMBER(D22),F_COEFF,0)+IF(ISNUMBER(D23),G_COEFF,0)+IF(ISNUMBER(D24),W_COEFF,0))*20+NOTE_BONUS),1)</f>
        <v>14.4</v>
      </c>
      <c r="E25" s="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"/>
    </row>
    <row r="26" spans="2:20" ht="15.75" thickBot="1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>
      <c r="B27" s="70" t="s">
        <v>22</v>
      </c>
      <c r="C27" s="2" t="s">
        <v>0</v>
      </c>
      <c r="D27" s="5">
        <f>IF(COUNTA(F27:T27) &lt;&gt; 0,F_PARTICIPATION*E27+AVERAGE(F27:T27)*F_QUALITE*E27/10, "")</f>
        <v>12.32</v>
      </c>
      <c r="E27" s="5">
        <f>IF(COUNTA(F27:T27) &lt;&gt; 0,VLOOKUP(COUNTA(F27:T27),F_REPARTITION,2,TRUE), "")</f>
        <v>14</v>
      </c>
      <c r="F27" s="60">
        <v>7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</row>
    <row r="28" spans="2:20">
      <c r="B28" s="71"/>
      <c r="C28" s="3" t="s">
        <v>7</v>
      </c>
      <c r="D28" s="6">
        <f>IF(COUNTA(F28:K28) &lt;&gt; 0,G_PARTICIPATION*E28+AVERAGE(F28:K28)*G_QUALITE*E28/10, "")</f>
        <v>13.125</v>
      </c>
      <c r="E28" s="6">
        <f>IF(COUNTA(F28:K28) &lt;&gt; 0,VLOOKUP(COUNTA(F28:K28),G_REPARTITION,2), "")</f>
        <v>15</v>
      </c>
      <c r="F28" s="61">
        <v>7.5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4"/>
    </row>
    <row r="29" spans="2:20">
      <c r="B29" s="71"/>
      <c r="C29" s="3" t="s">
        <v>8</v>
      </c>
      <c r="D29" s="6">
        <f>IF(COUNTA(F29:K29) &lt;&gt; 0,W_PARTICIPATION*E29+G29*W_QUALITE*E29/10, "")</f>
        <v>7.7</v>
      </c>
      <c r="E29" s="6">
        <f>IF(COUNTA(F29:K29) &lt;&gt; 0,VLOOKUP(F29,W_REPARTITION,2,TRUE), "")</f>
        <v>14</v>
      </c>
      <c r="F29" s="61">
        <v>13</v>
      </c>
      <c r="G29" s="61">
        <v>4</v>
      </c>
      <c r="H29" s="57"/>
      <c r="I29" s="57"/>
      <c r="J29" s="57"/>
      <c r="K29" s="57"/>
      <c r="L29" s="3"/>
      <c r="M29" s="3"/>
      <c r="N29" s="3"/>
      <c r="O29" s="3"/>
      <c r="P29" s="3"/>
      <c r="Q29" s="3"/>
      <c r="R29" s="3"/>
      <c r="S29" s="3"/>
      <c r="T29" s="65"/>
    </row>
    <row r="30" spans="2:20" ht="15.75" thickBot="1">
      <c r="B30" s="72"/>
      <c r="C30" s="9" t="s">
        <v>10</v>
      </c>
      <c r="D30" s="10">
        <f>ROUND(20*(IF(ISNUMBER(D27),D27*F_COEFF+F_COEFF/NOTE_COEFF*NOTE_BONUS,0)+IF(ISNUMBER(D28),D28*G_COEFF+G_COEFF/NOTE_COEFF*NOTE_BONUS,0)+IF(ISNUMBER(D29),D29*W_COEFF+W_COEFF/NOTE_COEFF*NOTE_BONUS,0))/((IF(ISNUMBER(D27),F_COEFF,0)+IF(ISNUMBER(D28),G_COEFF,0)+IF(ISNUMBER(D29),W_COEFF,0))*20+NOTE_BONUS),1)</f>
        <v>11.4</v>
      </c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"/>
    </row>
    <row r="31" spans="2:20" ht="15.75" thickBot="1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>
      <c r="B32" s="70" t="s">
        <v>26</v>
      </c>
      <c r="C32" s="2" t="s">
        <v>0</v>
      </c>
      <c r="D32" s="5">
        <f>IF(COUNTA(F32:T32) &lt;&gt; 0,F_PARTICIPATION*E32+AVERAGE(F32:T32)*F_QUALITE*E32/10, "")</f>
        <v>12.32</v>
      </c>
      <c r="E32" s="5">
        <f>IF(COUNTA(F32:T32) &lt;&gt; 0,VLOOKUP(COUNTA(F32:T32),F_REPARTITION,2,TRUE), "")</f>
        <v>14</v>
      </c>
      <c r="F32" s="60">
        <v>7</v>
      </c>
      <c r="G32" s="60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</row>
    <row r="33" spans="2:20">
      <c r="B33" s="71"/>
      <c r="C33" s="3" t="s">
        <v>7</v>
      </c>
      <c r="D33" s="6">
        <f>IF(COUNTA(F33:K33) &lt;&gt; 0,G_PARTICIPATION*E33+AVERAGE(F33:K33)*G_QUALITE*E33/10, "")</f>
        <v>14.25</v>
      </c>
      <c r="E33" s="6">
        <f>IF(COUNTA(F33:K33) &lt;&gt; 0,VLOOKUP(COUNTA(F33:K33),G_REPARTITION,2), "")</f>
        <v>15</v>
      </c>
      <c r="F33" s="61">
        <v>9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4"/>
    </row>
    <row r="34" spans="2:20">
      <c r="B34" s="71"/>
      <c r="C34" s="3" t="s">
        <v>8</v>
      </c>
      <c r="D34" s="6">
        <f>IF(COUNTA(F34:K34) &lt;&gt; 0,W_PARTICIPATION*E34+G34*W_QUALITE*E34/10, "")</f>
        <v>7.5</v>
      </c>
      <c r="E34" s="6">
        <f>IF(COUNTA(F34:K34) &lt;&gt; 0,VLOOKUP(F34,W_REPARTITION,2,TRUE), "")</f>
        <v>12</v>
      </c>
      <c r="F34" s="62">
        <f>5+2</f>
        <v>7</v>
      </c>
      <c r="G34" s="61">
        <v>5</v>
      </c>
      <c r="H34" s="57"/>
      <c r="I34" s="57"/>
      <c r="J34" s="57"/>
      <c r="K34" s="57"/>
      <c r="L34" s="3"/>
      <c r="M34" s="3"/>
      <c r="N34" s="3"/>
      <c r="O34" s="3"/>
      <c r="P34" s="3"/>
      <c r="Q34" s="3"/>
      <c r="R34" s="3"/>
      <c r="S34" s="3"/>
      <c r="T34" s="65"/>
    </row>
    <row r="35" spans="2:20" ht="15.75" thickBot="1">
      <c r="B35" s="72"/>
      <c r="C35" s="9" t="s">
        <v>10</v>
      </c>
      <c r="D35" s="10">
        <f>ROUND(20*(IF(ISNUMBER(D32),D32*F_COEFF+F_COEFF/NOTE_COEFF*NOTE_BONUS,0)+IF(ISNUMBER(D33),D33*G_COEFF+G_COEFF/NOTE_COEFF*NOTE_BONUS,0)+IF(ISNUMBER(D34),D34*W_COEFF+W_COEFF/NOTE_COEFF*NOTE_BONUS,0))/((IF(ISNUMBER(D32),F_COEFF,0)+IF(ISNUMBER(D33),G_COEFF,0)+IF(ISNUMBER(D34),W_COEFF,0))*20+NOTE_BONUS),1)</f>
        <v>11.5</v>
      </c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"/>
    </row>
    <row r="36" spans="2:20" ht="15.75" thickBot="1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>
      <c r="B37" s="70" t="s">
        <v>29</v>
      </c>
      <c r="C37" s="2" t="s">
        <v>0</v>
      </c>
      <c r="D37" s="68">
        <f>IF(COUNTA(F37:T37) &lt;&gt; 0,F_PARTICIPATION*E37+AVERAGE(F37:T37)*F_QUALITE*E37/10, "")</f>
        <v>15.583333333333332</v>
      </c>
      <c r="E37" s="5">
        <f>IF(COUNTA(F37:T37) &lt;&gt; 0,VLOOKUP(COUNTA(F37:T37),F_REPARTITION,2,TRUE), "")</f>
        <v>17</v>
      </c>
      <c r="F37" s="66">
        <v>10</v>
      </c>
      <c r="G37" s="60">
        <v>7.5</v>
      </c>
      <c r="H37" s="60">
        <v>7.5</v>
      </c>
      <c r="I37" s="60">
        <v>7.5</v>
      </c>
      <c r="J37" s="60">
        <v>7.5</v>
      </c>
      <c r="K37" s="60">
        <v>7.5</v>
      </c>
      <c r="L37" s="66"/>
      <c r="M37" s="66"/>
      <c r="N37" s="66"/>
      <c r="O37" s="66"/>
      <c r="P37" s="66"/>
      <c r="Q37" s="66"/>
      <c r="R37" s="66"/>
      <c r="S37" s="66"/>
      <c r="T37" s="67"/>
    </row>
    <row r="38" spans="2:20">
      <c r="B38" s="71"/>
      <c r="C38" s="3" t="s">
        <v>7</v>
      </c>
      <c r="D38" s="6">
        <f>IF(COUNTA(F38:K38) &lt;&gt; 0,G_PARTICIPATION*E38+AVERAGE(F38:K38)*G_QUALITE*E38/10, "")</f>
        <v>14.4</v>
      </c>
      <c r="E38" s="6">
        <f>IF(COUNTA(F38:K38) &lt;&gt; 0,VLOOKUP(COUNTA(F38:K38),G_REPARTITION,2), "")</f>
        <v>16</v>
      </c>
      <c r="F38" s="61">
        <v>8</v>
      </c>
      <c r="G38" s="61">
        <v>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4"/>
    </row>
    <row r="39" spans="2:20">
      <c r="B39" s="71"/>
      <c r="C39" s="3" t="s">
        <v>8</v>
      </c>
      <c r="D39" s="6">
        <f>IF(COUNTA(F39:K39) &lt;&gt; 0,W_PARTICIPATION*E39+G39*W_QUALITE*E39/10, "")</f>
        <v>10.199999999999999</v>
      </c>
      <c r="E39" s="6">
        <f>IF(COUNTA(F39:K39) &lt;&gt; 0,VLOOKUP(F39,W_REPARTITION,2,TRUE), "")</f>
        <v>12</v>
      </c>
      <c r="F39" s="62">
        <f>2+3</f>
        <v>5</v>
      </c>
      <c r="G39" s="61">
        <v>8</v>
      </c>
      <c r="H39" s="57"/>
      <c r="I39" s="57"/>
      <c r="J39" s="57"/>
      <c r="K39" s="57"/>
      <c r="L39" s="3"/>
      <c r="M39" s="3"/>
      <c r="N39" s="3"/>
      <c r="O39" s="3"/>
      <c r="P39" s="3"/>
      <c r="Q39" s="3"/>
      <c r="R39" s="3"/>
      <c r="S39" s="3"/>
      <c r="T39" s="65"/>
    </row>
    <row r="40" spans="2:20" ht="15.75" thickBot="1">
      <c r="B40" s="72"/>
      <c r="C40" s="9" t="s">
        <v>10</v>
      </c>
      <c r="D40" s="10">
        <f>ROUND(20*(IF(ISNUMBER(D37),D37*F_COEFF+F_COEFF/NOTE_COEFF*NOTE_BONUS,0)+IF(ISNUMBER(D38),D38*G_COEFF+G_COEFF/NOTE_COEFF*NOTE_BONUS,0)+IF(ISNUMBER(D39),D39*W_COEFF+W_COEFF/NOTE_COEFF*NOTE_BONUS,0))/((IF(ISNUMBER(D37),F_COEFF,0)+IF(ISNUMBER(D38),G_COEFF,0)+IF(ISNUMBER(D39),W_COEFF,0))*20+NOTE_BONUS),1)</f>
        <v>13.4</v>
      </c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"/>
    </row>
    <row r="41" spans="2:20" ht="15.75" thickBot="1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>
      <c r="B42" s="70" t="s">
        <v>27</v>
      </c>
      <c r="C42" s="2" t="s">
        <v>0</v>
      </c>
      <c r="D42" s="5">
        <f>IF(COUNTA(F42:T42) &lt;&gt; 0,F_PARTICIPATION*E42+AVERAGE(F42:T42)*F_QUALITE*E42/10, "")</f>
        <v>14.347999999999999</v>
      </c>
      <c r="E42" s="5">
        <f>IF(COUNTA(F42:T42) &lt;&gt; 0,VLOOKUP(COUNTA(F42:T42),F_REPARTITION,2,TRUE), "")</f>
        <v>17</v>
      </c>
      <c r="F42" s="60">
        <v>6.1</v>
      </c>
      <c r="G42" s="60">
        <v>6.1</v>
      </c>
      <c r="H42" s="60">
        <v>6.1</v>
      </c>
      <c r="I42" s="60">
        <v>6.1</v>
      </c>
      <c r="J42" s="60">
        <v>6.1</v>
      </c>
      <c r="K42" s="66"/>
      <c r="L42" s="66"/>
      <c r="M42" s="66"/>
      <c r="N42" s="66"/>
      <c r="O42" s="66"/>
      <c r="P42" s="66"/>
      <c r="Q42" s="66"/>
      <c r="R42" s="66"/>
      <c r="S42" s="66"/>
      <c r="T42" s="67"/>
    </row>
    <row r="43" spans="2:20">
      <c r="B43" s="71"/>
      <c r="C43" s="3" t="s">
        <v>7</v>
      </c>
      <c r="D43" s="6" t="str">
        <f>IF(COUNTA(F43:K43) &lt;&gt; 0,G_PARTICIPATION*E43+AVERAGE(F43:K43)*G_QUALITE*E43/10, "")</f>
        <v/>
      </c>
      <c r="E43" s="6" t="str">
        <f>IF(COUNTA(F43:K43) &lt;&gt; 0,VLOOKUP(COUNTA(F43:K43),G_REPARTITION,2), "")</f>
        <v/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4"/>
    </row>
    <row r="44" spans="2:20">
      <c r="B44" s="71"/>
      <c r="C44" s="3" t="s">
        <v>8</v>
      </c>
      <c r="D44" s="6">
        <f>IF(COUNTA(F44:K44) &lt;&gt; 0,W_PARTICIPATION*E44+G44*W_QUALITE*E44/10, "")</f>
        <v>5.7</v>
      </c>
      <c r="E44" s="6">
        <f>IF(COUNTA(F44:K44) &lt;&gt; 0,VLOOKUP(F44,W_REPARTITION,2,TRUE), "")</f>
        <v>12</v>
      </c>
      <c r="F44" s="61">
        <f>2+1</f>
        <v>3</v>
      </c>
      <c r="G44" s="61">
        <v>3</v>
      </c>
      <c r="H44" s="57"/>
      <c r="I44" s="57"/>
      <c r="J44" s="57"/>
      <c r="K44" s="57"/>
      <c r="L44" s="3"/>
      <c r="M44" s="3"/>
      <c r="N44" s="3"/>
      <c r="O44" s="3"/>
      <c r="P44" s="3"/>
      <c r="Q44" s="3"/>
      <c r="R44" s="3"/>
      <c r="S44" s="3"/>
      <c r="T44" s="65"/>
    </row>
    <row r="45" spans="2:20" ht="15.75" thickBot="1">
      <c r="B45" s="72"/>
      <c r="C45" s="9" t="s">
        <v>10</v>
      </c>
      <c r="D45" s="10">
        <f>ROUND(20*(IF(ISNUMBER(D42),D42*F_COEFF+F_COEFF/NOTE_COEFF*NOTE_BONUS,0)+IF(ISNUMBER(D43),D43*G_COEFF+G_COEFF/NOTE_COEFF*NOTE_BONUS,0)+IF(ISNUMBER(D44),D44*W_COEFF+W_COEFF/NOTE_COEFF*NOTE_BONUS,0))/((IF(ISNUMBER(D42),F_COEFF,0)+IF(ISNUMBER(D43),G_COEFF,0)+IF(ISNUMBER(D44),W_COEFF,0))*20+NOTE_BONUS),1)</f>
        <v>9.5</v>
      </c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</row>
    <row r="46" spans="2:20" ht="15.75" thickBot="1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>
      <c r="B47" s="70" t="s">
        <v>28</v>
      </c>
      <c r="C47" s="2" t="s">
        <v>0</v>
      </c>
      <c r="D47" s="5">
        <f>IF(COUNTA(F47:T47) &lt;&gt; 0,F_PARTICIPATION*E47+AVERAGE(F47:T47)*F_QUALITE*E47/10, "")</f>
        <v>13.16</v>
      </c>
      <c r="E47" s="5">
        <f>IF(COUNTA(F47:T47) &lt;&gt; 0,VLOOKUP(COUNTA(F47:T47),F_REPARTITION,2,TRUE), "")</f>
        <v>14</v>
      </c>
      <c r="F47" s="66">
        <v>9</v>
      </c>
      <c r="G47" s="60">
        <v>8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7"/>
    </row>
    <row r="48" spans="2:20">
      <c r="B48" s="71"/>
      <c r="C48" s="3" t="s">
        <v>7</v>
      </c>
      <c r="D48" s="6">
        <f>IF(COUNTA(F48:K48) &lt;&gt; 0,G_PARTICIPATION*E48+AVERAGE(F48:K48)*G_QUALITE*E48/10, "")</f>
        <v>13.875</v>
      </c>
      <c r="E48" s="6">
        <f>IF(COUNTA(F48:K48) &lt;&gt; 0,VLOOKUP(COUNTA(F48:K48),G_REPARTITION,2), "")</f>
        <v>15</v>
      </c>
      <c r="F48" s="61">
        <v>8.5</v>
      </c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4"/>
    </row>
    <row r="49" spans="2:20">
      <c r="B49" s="71"/>
      <c r="C49" s="3" t="s">
        <v>8</v>
      </c>
      <c r="D49" s="6">
        <f>IF(COUNTA(F49:K49) &lt;&gt; 0,W_PARTICIPATION*E49+G49*W_QUALITE*E49/10, "")</f>
        <v>6.65</v>
      </c>
      <c r="E49" s="6">
        <f>IF(COUNTA(F49:K49) &lt;&gt; 0,VLOOKUP(F49,W_REPARTITION,2,TRUE), "")</f>
        <v>14</v>
      </c>
      <c r="F49" s="61">
        <v>13</v>
      </c>
      <c r="G49" s="61">
        <v>3</v>
      </c>
      <c r="H49" s="57"/>
      <c r="I49" s="57"/>
      <c r="J49" s="57"/>
      <c r="K49" s="57"/>
      <c r="L49" s="3"/>
      <c r="M49" s="3"/>
      <c r="N49" s="3"/>
      <c r="O49" s="3"/>
      <c r="P49" s="3"/>
      <c r="Q49" s="3"/>
      <c r="R49" s="3"/>
      <c r="S49" s="3"/>
      <c r="T49" s="65"/>
    </row>
    <row r="50" spans="2:20" ht="15.75" thickBot="1">
      <c r="B50" s="72"/>
      <c r="C50" s="9" t="s">
        <v>10</v>
      </c>
      <c r="D50" s="10">
        <f>ROUND(20*(IF(ISNUMBER(D47),D47*F_COEFF+F_COEFF/NOTE_COEFF*NOTE_BONUS,0)+IF(ISNUMBER(D48),D48*G_COEFF+G_COEFF/NOTE_COEFF*NOTE_BONUS,0)+IF(ISNUMBER(D49),D49*W_COEFF+W_COEFF/NOTE_COEFF*NOTE_BONUS,0))/((IF(ISNUMBER(D47),F_COEFF,0)+IF(ISNUMBER(D48),G_COEFF,0)+IF(ISNUMBER(D49),W_COEFF,0))*20+NOTE_BONUS),1)</f>
        <v>11.2</v>
      </c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"/>
    </row>
    <row r="51" spans="2:20" ht="15.75" thickBot="1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>
      <c r="B52" s="70" t="s">
        <v>25</v>
      </c>
      <c r="C52" s="2" t="s">
        <v>0</v>
      </c>
      <c r="D52" s="5" t="str">
        <f>IF(COUNTA(F52:T52) &lt;&gt; 0,F_PARTICIPATION*E52+AVERAGE(F52:T52)*F_QUALITE*E52/10, "")</f>
        <v/>
      </c>
      <c r="E52" s="5" t="str">
        <f>IF(COUNTA(F52:T52) &lt;&gt; 0,VLOOKUP(COUNTA(F52:T52),F_REPARTITION,2,TRUE), "")</f>
        <v/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</row>
    <row r="53" spans="2:20">
      <c r="B53" s="71"/>
      <c r="C53" s="3" t="s">
        <v>7</v>
      </c>
      <c r="D53" s="6" t="str">
        <f>IF(COUNTA(F53:K53) &lt;&gt; 0,G_PARTICIPATION*E53+AVERAGE(F53:K53)*G_QUALITE*E53/10, "")</f>
        <v/>
      </c>
      <c r="E53" s="6" t="str">
        <f>IF(COUNTA(F53:K53) &lt;&gt; 0,VLOOKUP(COUNTA(F53:K53),G_REPARTITION,2), "")</f>
        <v/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4"/>
    </row>
    <row r="54" spans="2:20">
      <c r="B54" s="71"/>
      <c r="C54" s="3" t="s">
        <v>8</v>
      </c>
      <c r="D54" s="6">
        <f>IF(COUNTA(F54:K54) &lt;&gt; 0,W_PARTICIPATION*E54+G54*W_QUALITE*E54/10, "")</f>
        <v>6.65</v>
      </c>
      <c r="E54" s="6">
        <f>IF(COUNTA(F54:K54) &lt;&gt; 0,VLOOKUP(F54,W_REPARTITION,2,TRUE), "")</f>
        <v>14</v>
      </c>
      <c r="F54" s="61">
        <v>10</v>
      </c>
      <c r="G54" s="61">
        <v>3</v>
      </c>
      <c r="H54" s="57"/>
      <c r="I54" s="57"/>
      <c r="J54" s="57"/>
      <c r="K54" s="57"/>
      <c r="L54" s="3"/>
      <c r="M54" s="3"/>
      <c r="N54" s="3"/>
      <c r="O54" s="3"/>
      <c r="P54" s="3"/>
      <c r="Q54" s="3"/>
      <c r="R54" s="3"/>
      <c r="S54" s="3"/>
      <c r="T54" s="65"/>
    </row>
    <row r="55" spans="2:20" ht="15.75" thickBot="1">
      <c r="B55" s="72"/>
      <c r="C55" s="9" t="s">
        <v>10</v>
      </c>
      <c r="D55" s="10">
        <f>ROUND(20*(IF(ISNUMBER(D52),D52*F_COEFF+F_COEFF/NOTE_COEFF*NOTE_BONUS,0)+IF(ISNUMBER(D53),D53*G_COEFF+G_COEFF/NOTE_COEFF*NOTE_BONUS,0)+IF(ISNUMBER(D54),D54*W_COEFF+W_COEFF/NOTE_COEFF*NOTE_BONUS,0))/((IF(ISNUMBER(D52),F_COEFF,0)+IF(ISNUMBER(D53),G_COEFF,0)+IF(ISNUMBER(D54),W_COEFF,0))*20+NOTE_BONUS),1)</f>
        <v>8</v>
      </c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"/>
    </row>
    <row r="56" spans="2:20" ht="15.75" thickBot="1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>
      <c r="B57" s="70" t="s">
        <v>25</v>
      </c>
      <c r="C57" s="2" t="s">
        <v>0</v>
      </c>
      <c r="D57" s="5">
        <f>IF(COUNTA(F57:T57) &lt;&gt; 0,F_PARTICIPATION*E57+AVERAGE(F57:T57)*F_QUALITE*E57/10, "")</f>
        <v>12.5</v>
      </c>
      <c r="E57" s="5">
        <f>IF(COUNTA(F57:T57) &lt;&gt; 0,VLOOKUP(COUNTA(F57:T57),F_REPARTITION,2,TRUE), "")</f>
        <v>15</v>
      </c>
      <c r="F57" s="66">
        <v>4</v>
      </c>
      <c r="G57" s="60">
        <v>6.75</v>
      </c>
      <c r="H57" s="60">
        <v>6.75</v>
      </c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7"/>
    </row>
    <row r="58" spans="2:20">
      <c r="B58" s="71"/>
      <c r="C58" s="3" t="s">
        <v>7</v>
      </c>
      <c r="D58" s="6" t="str">
        <f>IF(COUNTA(F58:K58) &lt;&gt; 0,G_PARTICIPATION*E58+AVERAGE(F58:K58)*G_QUALITE*E58/10, "")</f>
        <v/>
      </c>
      <c r="E58" s="6" t="str">
        <f>IF(COUNTA(F58:K58) &lt;&gt; 0,VLOOKUP(COUNTA(F58:K58),G_REPARTITION,2), "")</f>
        <v/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4"/>
    </row>
    <row r="59" spans="2:20">
      <c r="B59" s="71"/>
      <c r="C59" s="3" t="s">
        <v>8</v>
      </c>
      <c r="D59" s="6">
        <f>IF(COUNTA(F59:K59) &lt;&gt; 0,W_PARTICIPATION*E59+G59*W_QUALITE*E59/10, "")</f>
        <v>11.9</v>
      </c>
      <c r="E59" s="6">
        <f>IF(COUNTA(F59:K59) &lt;&gt; 0,VLOOKUP(F59,W_REPARTITION,2,TRUE), "")</f>
        <v>14</v>
      </c>
      <c r="F59" s="61">
        <v>10</v>
      </c>
      <c r="G59" s="61">
        <v>8</v>
      </c>
      <c r="H59" s="57"/>
      <c r="I59" s="57"/>
      <c r="J59" s="57"/>
      <c r="K59" s="57"/>
      <c r="L59" s="3"/>
      <c r="M59" s="3"/>
      <c r="N59" s="3"/>
      <c r="O59" s="3"/>
      <c r="P59" s="3"/>
      <c r="Q59" s="3"/>
      <c r="R59" s="3"/>
      <c r="S59" s="3"/>
      <c r="T59" s="65"/>
    </row>
    <row r="60" spans="2:20" ht="15.75" thickBot="1">
      <c r="B60" s="72"/>
      <c r="C60" s="9" t="s">
        <v>10</v>
      </c>
      <c r="D60" s="10">
        <f>ROUND(20*(IF(ISNUMBER(D57),D57*F_COEFF+F_COEFF/NOTE_COEFF*NOTE_BONUS,0)+IF(ISNUMBER(D58),D58*G_COEFF+G_COEFF/NOTE_COEFF*NOTE_BONUS,0)+IF(ISNUMBER(D59),D59*W_COEFF+W_COEFF/NOTE_COEFF*NOTE_BONUS,0))/((IF(ISNUMBER(D57),F_COEFF,0)+IF(ISNUMBER(D58),G_COEFF,0)+IF(ISNUMBER(D59),W_COEFF,0))*20+NOTE_BONUS),1)</f>
        <v>12.8</v>
      </c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1"/>
    </row>
    <row r="61" spans="2:20" ht="15.75" thickBot="1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>
      <c r="B62" s="70" t="s">
        <v>23</v>
      </c>
      <c r="C62" s="2" t="s">
        <v>0</v>
      </c>
      <c r="D62" s="5">
        <f>IF(COUNTA(F62:T62) &lt;&gt; 0,F_PARTICIPATION*E62+AVERAGE(F62:T62)*F_QUALITE*E62/10, "")</f>
        <v>14.175000000000001</v>
      </c>
      <c r="E62" s="5">
        <f>IF(COUNTA(F62:T62) &lt;&gt; 0,VLOOKUP(COUNTA(F62:T62),F_REPARTITION,2,TRUE), "")</f>
        <v>15</v>
      </c>
      <c r="F62" s="66">
        <v>8.75</v>
      </c>
      <c r="G62" s="66">
        <v>8.75</v>
      </c>
      <c r="H62" s="66">
        <v>7</v>
      </c>
      <c r="I62" s="60">
        <v>10</v>
      </c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7"/>
    </row>
    <row r="63" spans="2:20">
      <c r="B63" s="71"/>
      <c r="C63" s="3" t="s">
        <v>7</v>
      </c>
      <c r="D63" s="6">
        <f>IF(COUNTA(F63:K63) &lt;&gt; 0,G_PARTICIPATION*E63+AVERAGE(F63:K63)*G_QUALITE*E63/10, "")</f>
        <v>14.625</v>
      </c>
      <c r="E63" s="6">
        <f>IF(COUNTA(F63:K63) &lt;&gt; 0,VLOOKUP(COUNTA(F63:K63),G_REPARTITION,2), "")</f>
        <v>15</v>
      </c>
      <c r="F63" s="61">
        <v>9.5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4"/>
    </row>
    <row r="64" spans="2:20">
      <c r="B64" s="71"/>
      <c r="C64" s="3" t="s">
        <v>8</v>
      </c>
      <c r="D64" s="6">
        <f>IF(COUNTA(F64:K64) &lt;&gt; 0,W_PARTICIPATION*E64+G64*W_QUALITE*E64/10, "")</f>
        <v>18.5</v>
      </c>
      <c r="E64" s="6">
        <f>IF(COUNTA(F64:K64) &lt;&gt; 0,VLOOKUP(F64,W_REPARTITION,2,TRUE), "")</f>
        <v>20</v>
      </c>
      <c r="F64" s="62">
        <f>42+1</f>
        <v>43</v>
      </c>
      <c r="G64" s="61">
        <v>9</v>
      </c>
      <c r="H64" s="57"/>
      <c r="I64" s="57"/>
      <c r="J64" s="57"/>
      <c r="K64" s="57"/>
      <c r="L64" s="3"/>
      <c r="M64" s="3"/>
      <c r="N64" s="3"/>
      <c r="O64" s="3"/>
      <c r="P64" s="3"/>
      <c r="Q64" s="3"/>
      <c r="R64" s="3"/>
      <c r="S64" s="3"/>
      <c r="T64" s="65"/>
    </row>
    <row r="65" spans="2:20" ht="15.75" thickBot="1">
      <c r="B65" s="72"/>
      <c r="C65" s="9" t="s">
        <v>10</v>
      </c>
      <c r="D65" s="10">
        <f>ROUND(20*(IF(ISNUMBER(D62),D62*F_COEFF+F_COEFF/NOTE_COEFF*NOTE_BONUS,0)+IF(ISNUMBER(D63),D63*G_COEFF+G_COEFF/NOTE_COEFF*NOTE_BONUS,0)+IF(ISNUMBER(D64),D64*W_COEFF+W_COEFF/NOTE_COEFF*NOTE_BONUS,0))/((IF(ISNUMBER(D62),F_COEFF,0)+IF(ISNUMBER(D63),G_COEFF,0)+IF(ISNUMBER(D64),W_COEFF,0))*20+NOTE_BONUS),1)</f>
        <v>17.399999999999999</v>
      </c>
      <c r="E65" s="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"/>
    </row>
    <row r="66" spans="2:20" ht="15.75" thickBot="1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>
      <c r="B67" s="70" t="s">
        <v>32</v>
      </c>
      <c r="C67" s="2" t="s">
        <v>0</v>
      </c>
      <c r="D67" s="5">
        <f>IF(COUNTA(F67:T67) &lt;&gt; 0,F_PARTICIPATION*E67+AVERAGE(F67:T67)*F_QUALITE*E67/10, "")</f>
        <v>13.463999999999999</v>
      </c>
      <c r="E67" s="5">
        <f>IF(COUNTA(F67:T67) &lt;&gt; 0,VLOOKUP(COUNTA(F67:T67),F_REPARTITION,2,TRUE), "")</f>
        <v>17</v>
      </c>
      <c r="F67" s="60">
        <v>4.8</v>
      </c>
      <c r="G67" s="60">
        <v>4.8</v>
      </c>
      <c r="H67" s="60">
        <v>4.8</v>
      </c>
      <c r="I67" s="60">
        <v>4.8</v>
      </c>
      <c r="J67" s="60">
        <v>4.8</v>
      </c>
      <c r="K67" s="66"/>
      <c r="L67" s="66"/>
      <c r="M67" s="66"/>
      <c r="N67" s="66"/>
      <c r="O67" s="66"/>
      <c r="P67" s="66"/>
      <c r="Q67" s="66"/>
      <c r="R67" s="66"/>
      <c r="S67" s="66"/>
      <c r="T67" s="67"/>
    </row>
    <row r="68" spans="2:20">
      <c r="B68" s="71"/>
      <c r="C68" s="3" t="s">
        <v>7</v>
      </c>
      <c r="D68" s="6" t="str">
        <f>IF(COUNTA(F68:K68) &lt;&gt; 0,G_PARTICIPATION*E68+AVERAGE(F68:K68)*G_QUALITE*E68/10, "")</f>
        <v/>
      </c>
      <c r="E68" s="6" t="str">
        <f>IF(COUNTA(F68:K68) &lt;&gt; 0,VLOOKUP(COUNTA(F68:K68),G_REPARTITION,2), "")</f>
        <v/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4"/>
    </row>
    <row r="69" spans="2:20">
      <c r="B69" s="71"/>
      <c r="C69" s="3" t="s">
        <v>8</v>
      </c>
      <c r="D69" s="6" t="str">
        <f>IF(COUNTA(F69:K69) &lt;&gt; 0,W_PARTICIPATION*E69+G69*W_QUALITE*E69/10, "")</f>
        <v/>
      </c>
      <c r="E69" s="6" t="str">
        <f>IF(COUNTA(F69:K69) &lt;&gt; 0,VLOOKUP(F69,W_REPARTITION,2,TRUE), "")</f>
        <v/>
      </c>
      <c r="F69" s="61"/>
      <c r="G69" s="61"/>
      <c r="H69" s="57"/>
      <c r="I69" s="57"/>
      <c r="J69" s="57"/>
      <c r="K69" s="57"/>
      <c r="L69" s="3"/>
      <c r="M69" s="3"/>
      <c r="N69" s="3"/>
      <c r="O69" s="3"/>
      <c r="P69" s="3"/>
      <c r="Q69" s="3"/>
      <c r="R69" s="3"/>
      <c r="S69" s="3"/>
      <c r="T69" s="65"/>
    </row>
    <row r="70" spans="2:20" ht="15.75" thickBot="1">
      <c r="B70" s="72"/>
      <c r="C70" s="9" t="s">
        <v>10</v>
      </c>
      <c r="D70" s="10">
        <f>ROUND(20*(IF(ISNUMBER(D67),D67*F_COEFF+F_COEFF/NOTE_COEFF*NOTE_BONUS,0)+IF(ISNUMBER(D68),D68*G_COEFF+G_COEFF/NOTE_COEFF*NOTE_BONUS,0)+IF(ISNUMBER(D69),D69*W_COEFF+W_COEFF/NOTE_COEFF*NOTE_BONUS,0))/((IF(ISNUMBER(D67),F_COEFF,0)+IF(ISNUMBER(D68),G_COEFF,0)+IF(ISNUMBER(D69),W_COEFF,0))*20+NOTE_BONUS),1)</f>
        <v>8.6999999999999993</v>
      </c>
      <c r="E70" s="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1"/>
    </row>
    <row r="71" spans="2:20" ht="15.75" thickBot="1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>
      <c r="B72" s="77" t="s">
        <v>14</v>
      </c>
      <c r="C72" s="2" t="s">
        <v>0</v>
      </c>
      <c r="D72" s="5" t="str">
        <f>IF(COUNTA(F72:T72) &lt;&gt; 0,F_PARTICIPATION*E72+AVERAGE(F72:T72)*F_QUALITE*E72/10, "")</f>
        <v/>
      </c>
      <c r="E72" s="5" t="str">
        <f>IF(COUNTA(F72:T72) &lt;&gt; 0,VLOOKUP(COUNTA(F72:T72),F_REPARTITION,2,TRUE), "")</f>
        <v/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7"/>
    </row>
    <row r="73" spans="2:20">
      <c r="B73" s="78"/>
      <c r="C73" s="3" t="s">
        <v>7</v>
      </c>
      <c r="D73" s="6" t="str">
        <f>IF(COUNTA(F73:K73) &lt;&gt; 0,G_PARTICIPATION*E73+AVERAGE(F73:K73)*G_QUALITE*E73/10, "")</f>
        <v/>
      </c>
      <c r="E73" s="6" t="str">
        <f>IF(COUNTA(F73:K73) &lt;&gt; 0,VLOOKUP(COUNTA(F73:K73),G_REPARTITION,2), "")</f>
        <v/>
      </c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4"/>
    </row>
    <row r="74" spans="2:20">
      <c r="B74" s="78"/>
      <c r="C74" s="3" t="s">
        <v>8</v>
      </c>
      <c r="D74" s="6" t="str">
        <f>IF(COUNTA(F74:K74) &lt;&gt; 0,W_PARTICIPATION*E74+G74*W_QUALITE*E74/10, "")</f>
        <v/>
      </c>
      <c r="E74" s="6" t="str">
        <f>IF(COUNTA(F74:K74) &lt;&gt; 0,VLOOKUP(F74,W_REPARTITION,2,TRUE), "")</f>
        <v/>
      </c>
      <c r="F74" s="61"/>
      <c r="G74" s="61"/>
      <c r="H74" s="57"/>
      <c r="I74" s="57"/>
      <c r="J74" s="57"/>
      <c r="K74" s="57"/>
      <c r="L74" s="3"/>
      <c r="M74" s="3"/>
      <c r="N74" s="3"/>
      <c r="O74" s="3"/>
      <c r="P74" s="3"/>
      <c r="Q74" s="3"/>
      <c r="R74" s="3"/>
      <c r="S74" s="3"/>
      <c r="T74" s="65"/>
    </row>
    <row r="75" spans="2:20" ht="15.75" thickBot="1">
      <c r="B75" s="79"/>
      <c r="C75" s="9" t="s">
        <v>10</v>
      </c>
      <c r="D75" s="10">
        <f>ROUND(20*(IF(ISNUMBER(D72),D72*F_COEFF+F_COEFF/NOTE_COEFF*NOTE_BONUS,0)+IF(ISNUMBER(D73),D73*G_COEFF+G_COEFF/NOTE_COEFF*NOTE_BONUS,0)+IF(ISNUMBER(D74),D74*W_COEFF+W_COEFF/NOTE_COEFF*NOTE_BONUS,0))/((IF(ISNUMBER(D72),F_COEFF,0)+IF(ISNUMBER(D73),G_COEFF,0)+IF(ISNUMBER(D74),W_COEFF,0))*20+NOTE_BONUS),1)</f>
        <v>0</v>
      </c>
      <c r="E75" s="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1"/>
    </row>
  </sheetData>
  <mergeCells count="17">
    <mergeCell ref="B62:B65"/>
    <mergeCell ref="B67:B70"/>
    <mergeCell ref="B72:B75"/>
    <mergeCell ref="B37:B40"/>
    <mergeCell ref="B42:B45"/>
    <mergeCell ref="B47:B50"/>
    <mergeCell ref="B52:B55"/>
    <mergeCell ref="B57:B60"/>
    <mergeCell ref="B27:B30"/>
    <mergeCell ref="B32:B35"/>
    <mergeCell ref="B3:K3"/>
    <mergeCell ref="B4:K4"/>
    <mergeCell ref="B7:B10"/>
    <mergeCell ref="B12:B15"/>
    <mergeCell ref="B17:B20"/>
    <mergeCell ref="B22:B25"/>
    <mergeCell ref="F6:T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21"/>
  <sheetViews>
    <sheetView showGridLines="0" workbookViewId="0">
      <selection activeCell="G22" sqref="G22"/>
    </sheetView>
  </sheetViews>
  <sheetFormatPr baseColWidth="10" defaultRowHeight="15"/>
  <cols>
    <col min="1" max="1" width="3.85546875" customWidth="1"/>
    <col min="2" max="2" width="23.28515625" customWidth="1"/>
    <col min="3" max="3" width="14.42578125" customWidth="1"/>
    <col min="4" max="4" width="5.85546875" customWidth="1"/>
    <col min="5" max="5" width="20.5703125" customWidth="1"/>
    <col min="6" max="6" width="14.85546875" customWidth="1"/>
    <col min="7" max="7" width="7" customWidth="1"/>
    <col min="8" max="8" width="20.140625" customWidth="1"/>
    <col min="9" max="9" width="14.85546875" customWidth="1"/>
  </cols>
  <sheetData>
    <row r="1" spans="1:11" ht="18">
      <c r="A1" s="58" t="s">
        <v>17</v>
      </c>
    </row>
    <row r="2" spans="1:11" ht="15.75" thickBot="1"/>
    <row r="3" spans="1:11" ht="21">
      <c r="B3" s="31" t="s">
        <v>13</v>
      </c>
      <c r="C3" s="32">
        <f>F_COEFF+G_COEFF+W_COEFF</f>
        <v>10</v>
      </c>
      <c r="E3" s="73" t="s">
        <v>36</v>
      </c>
      <c r="F3" s="73"/>
      <c r="G3" s="73"/>
      <c r="H3" s="73"/>
      <c r="I3" s="73"/>
      <c r="J3" s="14"/>
      <c r="K3" s="14"/>
    </row>
    <row r="4" spans="1:11" ht="18.75">
      <c r="B4" s="33" t="s">
        <v>12</v>
      </c>
      <c r="C4" s="34">
        <f>20*F_COEFF+20*G_COEFF+20*W_COEFF</f>
        <v>200</v>
      </c>
      <c r="E4" s="74" t="s">
        <v>18</v>
      </c>
      <c r="F4" s="74"/>
      <c r="G4" s="74"/>
      <c r="H4" s="74"/>
      <c r="I4" s="74"/>
    </row>
    <row r="5" spans="1:11" ht="18.75">
      <c r="B5" s="53" t="s">
        <v>19</v>
      </c>
      <c r="C5" s="52">
        <v>0.2</v>
      </c>
    </row>
    <row r="6" spans="1:11" ht="18.75">
      <c r="B6" s="33" t="s">
        <v>20</v>
      </c>
      <c r="C6" s="34">
        <f>C4*C5</f>
        <v>40</v>
      </c>
    </row>
    <row r="7" spans="1:11" ht="19.5" thickBot="1">
      <c r="B7" s="35" t="s">
        <v>21</v>
      </c>
      <c r="C7" s="36">
        <f>NOTE_BRUTE+NOTE_BONUS</f>
        <v>240</v>
      </c>
    </row>
    <row r="9" spans="1:11" ht="15.75" thickBot="1"/>
    <row r="10" spans="1:11" ht="19.5" thickBot="1">
      <c r="B10" s="19" t="s">
        <v>0</v>
      </c>
      <c r="C10" s="20"/>
      <c r="D10" s="15"/>
      <c r="E10" s="21" t="s">
        <v>7</v>
      </c>
      <c r="F10" s="22"/>
      <c r="G10" s="15"/>
      <c r="H10" s="23" t="s">
        <v>8</v>
      </c>
      <c r="I10" s="24"/>
    </row>
    <row r="11" spans="1:11" ht="18.75">
      <c r="B11" s="16" t="s">
        <v>5</v>
      </c>
      <c r="C11" s="37">
        <v>2</v>
      </c>
      <c r="D11" s="15"/>
      <c r="E11" s="17" t="s">
        <v>5</v>
      </c>
      <c r="F11" s="38">
        <v>2</v>
      </c>
      <c r="G11" s="15"/>
      <c r="H11" s="18" t="s">
        <v>5</v>
      </c>
      <c r="I11" s="39">
        <v>6</v>
      </c>
    </row>
    <row r="12" spans="1:11" ht="18.75">
      <c r="B12" s="16" t="s">
        <v>1</v>
      </c>
      <c r="C12" s="54">
        <v>0.6</v>
      </c>
      <c r="D12" s="15"/>
      <c r="E12" s="17" t="s">
        <v>1</v>
      </c>
      <c r="F12" s="55">
        <v>0.5</v>
      </c>
      <c r="G12" s="15"/>
      <c r="H12" s="18" t="s">
        <v>1</v>
      </c>
      <c r="I12" s="56">
        <v>0.25</v>
      </c>
    </row>
    <row r="13" spans="1:11" ht="18.75">
      <c r="B13" s="16" t="s">
        <v>2</v>
      </c>
      <c r="C13" s="54">
        <v>0.4</v>
      </c>
      <c r="D13" s="15"/>
      <c r="E13" s="17" t="s">
        <v>2</v>
      </c>
      <c r="F13" s="55">
        <v>0.5</v>
      </c>
      <c r="G13" s="15"/>
      <c r="H13" s="18" t="s">
        <v>2</v>
      </c>
      <c r="I13" s="56">
        <v>0.75</v>
      </c>
    </row>
    <row r="14" spans="1:11" ht="18.75">
      <c r="B14" s="25" t="s">
        <v>3</v>
      </c>
      <c r="C14" s="26" t="s">
        <v>4</v>
      </c>
      <c r="D14" s="15"/>
      <c r="E14" s="27" t="s">
        <v>3</v>
      </c>
      <c r="F14" s="28" t="s">
        <v>4</v>
      </c>
      <c r="G14" s="15"/>
      <c r="H14" s="29" t="s">
        <v>3</v>
      </c>
      <c r="I14" s="30" t="s">
        <v>4</v>
      </c>
    </row>
    <row r="15" spans="1:11" ht="18.75">
      <c r="B15" s="40">
        <v>1</v>
      </c>
      <c r="C15" s="41">
        <v>14</v>
      </c>
      <c r="D15" s="15"/>
      <c r="E15" s="44">
        <v>1</v>
      </c>
      <c r="F15" s="45">
        <v>15</v>
      </c>
      <c r="G15" s="15"/>
      <c r="H15" s="48">
        <v>1</v>
      </c>
      <c r="I15" s="49">
        <v>12</v>
      </c>
    </row>
    <row r="16" spans="1:11" ht="18.75">
      <c r="B16" s="40">
        <v>3</v>
      </c>
      <c r="C16" s="41">
        <v>15</v>
      </c>
      <c r="D16" s="15"/>
      <c r="E16" s="44">
        <v>2</v>
      </c>
      <c r="F16" s="45">
        <v>16</v>
      </c>
      <c r="G16" s="15"/>
      <c r="H16" s="48">
        <v>10</v>
      </c>
      <c r="I16" s="49">
        <v>14</v>
      </c>
    </row>
    <row r="17" spans="2:9" ht="18.75">
      <c r="B17" s="40">
        <v>5</v>
      </c>
      <c r="C17" s="41">
        <v>17</v>
      </c>
      <c r="D17" s="15"/>
      <c r="E17" s="44">
        <v>3</v>
      </c>
      <c r="F17" s="45">
        <v>17</v>
      </c>
      <c r="G17" s="15"/>
      <c r="H17" s="48">
        <v>15</v>
      </c>
      <c r="I17" s="49">
        <v>16</v>
      </c>
    </row>
    <row r="18" spans="2:9" ht="18.75">
      <c r="B18" s="40">
        <v>8</v>
      </c>
      <c r="C18" s="41">
        <v>18</v>
      </c>
      <c r="D18" s="15"/>
      <c r="E18" s="44">
        <v>4</v>
      </c>
      <c r="F18" s="45">
        <v>18</v>
      </c>
      <c r="G18" s="15"/>
      <c r="H18" s="48">
        <v>20</v>
      </c>
      <c r="I18" s="49">
        <v>18</v>
      </c>
    </row>
    <row r="19" spans="2:9" ht="18.75">
      <c r="B19" s="40">
        <v>10</v>
      </c>
      <c r="C19" s="41">
        <v>19</v>
      </c>
      <c r="D19" s="15"/>
      <c r="E19" s="44">
        <v>5</v>
      </c>
      <c r="F19" s="45">
        <v>19</v>
      </c>
      <c r="G19" s="15"/>
      <c r="H19" s="48">
        <v>25</v>
      </c>
      <c r="I19" s="49">
        <v>19</v>
      </c>
    </row>
    <row r="20" spans="2:9" ht="19.5" thickBot="1">
      <c r="B20" s="42">
        <v>12</v>
      </c>
      <c r="C20" s="43">
        <v>20</v>
      </c>
      <c r="D20" s="15"/>
      <c r="E20" s="46">
        <v>6</v>
      </c>
      <c r="F20" s="47">
        <v>20</v>
      </c>
      <c r="G20" s="15"/>
      <c r="H20" s="50">
        <v>30</v>
      </c>
      <c r="I20" s="51">
        <v>20</v>
      </c>
    </row>
    <row r="21" spans="2:9" ht="23.25">
      <c r="C21" s="59" t="str">
        <f>IF(C12+C13&lt;&gt;1,CONCATENATE((C12+C13)*100,"% !"),"")</f>
        <v/>
      </c>
      <c r="F21" s="59" t="str">
        <f>IF(F12+F13&lt;&gt;1,CONCATENATE((F12+F13)*100,"% !"),"")</f>
        <v/>
      </c>
      <c r="I21" s="59" t="str">
        <f>IF(I12+I13&lt;&gt;1,CONCATENATE((I12+I13)*100,"% !"),"")</f>
        <v/>
      </c>
    </row>
  </sheetData>
  <mergeCells count="2">
    <mergeCell ref="E3:I3"/>
    <mergeCell ref="E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Notes</vt:lpstr>
      <vt:lpstr>Barème</vt:lpstr>
      <vt:lpstr>F_COEFF</vt:lpstr>
      <vt:lpstr>F_PARTICIPATION</vt:lpstr>
      <vt:lpstr>F_QUALITE</vt:lpstr>
      <vt:lpstr>F_REPARTITION</vt:lpstr>
      <vt:lpstr>G_COEFF</vt:lpstr>
      <vt:lpstr>G_PARTICIPATION</vt:lpstr>
      <vt:lpstr>G_QUALITE</vt:lpstr>
      <vt:lpstr>G_REPARTITION</vt:lpstr>
      <vt:lpstr>NOTE_BONUS</vt:lpstr>
      <vt:lpstr>NOTE_BRUTE</vt:lpstr>
      <vt:lpstr>NOTE_COEFF</vt:lpstr>
      <vt:lpstr>NOTE_GLOBALE</vt:lpstr>
      <vt:lpstr>W_COEFF</vt:lpstr>
      <vt:lpstr>W_PARTICIPATION</vt:lpstr>
      <vt:lpstr>W_QUALITE</vt:lpstr>
      <vt:lpstr>W_REPARTITION</vt:lpstr>
    </vt:vector>
  </TitlesOfParts>
  <Company>Garacoco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des pratiques collaboratives.</dc:title>
  <dc:subject>TraAM 2013-2014</dc:subject>
  <dc:creator>N. Defaÿ CC by-nc-sa (Nicolas.Defay@ac-reunion.fr)</dc:creator>
  <cp:lastModifiedBy>Nicolas</cp:lastModifiedBy>
  <dcterms:created xsi:type="dcterms:W3CDTF">2013-10-09T06:44:27Z</dcterms:created>
  <dcterms:modified xsi:type="dcterms:W3CDTF">2014-06-10T08:11:07Z</dcterms:modified>
</cp:coreProperties>
</file>